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itaimen/Documents/Documents1/hoitopolut/Jättisoluarteriitti 2023/kierros2024/kierros 3_2024/"/>
    </mc:Choice>
  </mc:AlternateContent>
  <xr:revisionPtr revIDLastSave="0" documentId="8_{A4CC175A-EE23-FE45-85B3-62A2316B967A}" xr6:coauthVersionLast="47" xr6:coauthVersionMax="47" xr10:uidLastSave="{00000000-0000-0000-0000-000000000000}"/>
  <bookViews>
    <workbookView xWindow="860" yWindow="500" windowWidth="27940" windowHeight="17500" xr2:uid="{86A85202-F833-47AE-9182-9E94FCFA012C}"/>
  </bookViews>
  <sheets>
    <sheet name="GCA 19kk" sheetId="1" r:id="rId1"/>
    <sheet name="GCA 6kk" sheetId="4" r:id="rId2"/>
    <sheet name="DA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4" l="1" a="1"/>
  <c r="I24" i="4" s="1"/>
  <c r="M3" i="3"/>
  <c r="I7" i="4" s="1" a="1"/>
  <c r="I7" i="4" s="1"/>
  <c r="B7" i="4"/>
  <c r="B8" i="4" s="1"/>
  <c r="B9" i="4" s="1"/>
  <c r="B10" i="4" s="1"/>
  <c r="B11" i="4" s="1"/>
  <c r="B12" i="4" s="1"/>
  <c r="B13" i="4" s="1"/>
  <c r="B14" i="4" s="1"/>
  <c r="B15" i="4" s="1"/>
  <c r="B16" i="4" s="1"/>
  <c r="F3" i="3"/>
  <c r="I7" i="1" s="1" a="1"/>
  <c r="I7" i="1" s="1"/>
  <c r="B21" i="1"/>
  <c r="B20" i="1"/>
  <c r="B19" i="1"/>
  <c r="B18" i="1"/>
  <c r="B17" i="1"/>
  <c r="B16" i="1"/>
  <c r="B8" i="1"/>
  <c r="B9" i="1"/>
  <c r="H7" i="4"/>
  <c r="H8" i="4" s="1"/>
  <c r="H7" i="1"/>
  <c r="H8" i="1" s="1"/>
  <c r="B12" i="1"/>
  <c r="B13" i="1" s="1"/>
  <c r="B14" i="1" s="1"/>
  <c r="B15" i="1" s="1"/>
  <c r="B11" i="1"/>
  <c r="B10" i="1"/>
  <c r="B7" i="1"/>
  <c r="B17" i="4" l="1"/>
  <c r="B18" i="4" s="1"/>
  <c r="B19" i="4" s="1"/>
  <c r="B20" i="4" s="1"/>
  <c r="B21" i="4" s="1"/>
  <c r="B22" i="4" s="1"/>
  <c r="H9" i="4" a="1"/>
  <c r="H9" i="4" s="1"/>
  <c r="M4" i="3"/>
  <c r="J16" i="3"/>
  <c r="H9" i="1" a="1"/>
  <c r="H9" i="1" s="1"/>
  <c r="F4" i="3"/>
  <c r="I8" i="4" l="1" a="1"/>
  <c r="I8" i="4" s="1"/>
  <c r="H10" i="4" a="1"/>
  <c r="H10" i="4" s="1"/>
  <c r="H10" i="1" a="1"/>
  <c r="H10" i="1" s="1"/>
  <c r="M5" i="3"/>
  <c r="I9" i="4" s="1" a="1"/>
  <c r="I9" i="4" s="1"/>
  <c r="I8" i="1" a="1"/>
  <c r="I8" i="1" s="1"/>
  <c r="F5" i="3"/>
  <c r="H11" i="4" l="1" a="1"/>
  <c r="H11" i="4" s="1"/>
  <c r="M6" i="3"/>
  <c r="I10" i="4" s="1" a="1"/>
  <c r="I10" i="4" s="1"/>
  <c r="H11" i="1" a="1"/>
  <c r="H11" i="1" s="1"/>
  <c r="F6" i="3"/>
  <c r="I9" i="1" a="1"/>
  <c r="I9" i="1" s="1"/>
  <c r="H12" i="4" l="1" a="1"/>
  <c r="H12" i="4" s="1"/>
  <c r="M7" i="3"/>
  <c r="I11" i="4" s="1" a="1"/>
  <c r="I11" i="4" s="1"/>
  <c r="H12" i="1" a="1"/>
  <c r="H12" i="1" s="1"/>
  <c r="F7" i="3"/>
  <c r="I10" i="1" a="1"/>
  <c r="I10" i="1" s="1"/>
  <c r="H13" i="4" l="1" a="1"/>
  <c r="H13" i="4" s="1"/>
  <c r="M8" i="3"/>
  <c r="I12" i="4" s="1" a="1"/>
  <c r="I12" i="4" s="1"/>
  <c r="H13" i="1" a="1"/>
  <c r="H13" i="1" s="1"/>
  <c r="F8" i="3"/>
  <c r="F9" i="3" s="1"/>
  <c r="I11" i="1" a="1"/>
  <c r="I11" i="1" s="1"/>
  <c r="H14" i="4" l="1" a="1"/>
  <c r="H14" i="4" s="1"/>
  <c r="I13" i="1" a="1"/>
  <c r="I13" i="1" s="1"/>
  <c r="F10" i="3"/>
  <c r="M9" i="3"/>
  <c r="I13" i="4" s="1" a="1"/>
  <c r="I13" i="4" s="1"/>
  <c r="H14" i="1" a="1"/>
  <c r="H14" i="1" s="1"/>
  <c r="H15" i="1" s="1" a="1"/>
  <c r="H15" i="1" s="1"/>
  <c r="I12" i="1" a="1"/>
  <c r="I12" i="1" s="1"/>
  <c r="H16" i="1" l="1" a="1"/>
  <c r="H16" i="1" s="1"/>
  <c r="H15" i="4" a="1"/>
  <c r="H15" i="4" s="1"/>
  <c r="I14" i="1" a="1"/>
  <c r="I14" i="1" s="1"/>
  <c r="F11" i="3"/>
  <c r="M10" i="3"/>
  <c r="M11" i="3" s="1"/>
  <c r="H17" i="1" l="1" a="1"/>
  <c r="H17" i="1" s="1"/>
  <c r="H16" i="4" a="1"/>
  <c r="H16" i="4" s="1"/>
  <c r="H17" i="4" s="1" a="1"/>
  <c r="H17" i="4" s="1"/>
  <c r="M12" i="3"/>
  <c r="I15" i="4" a="1"/>
  <c r="I15" i="4" s="1"/>
  <c r="I14" i="4" a="1"/>
  <c r="I14" i="4" s="1"/>
  <c r="F12" i="3"/>
  <c r="I15" i="1" a="1"/>
  <c r="I15" i="1" s="1"/>
  <c r="H18" i="1" l="1" a="1"/>
  <c r="H18" i="1" s="1"/>
  <c r="H18" i="4" a="1"/>
  <c r="H18" i="4" s="1"/>
  <c r="M13" i="3"/>
  <c r="I16" i="4" a="1"/>
  <c r="I16" i="4" s="1"/>
  <c r="F13" i="3"/>
  <c r="I16" i="1" a="1"/>
  <c r="I16" i="1" s="1"/>
  <c r="H19" i="1" l="1" a="1"/>
  <c r="H19" i="1" s="1"/>
  <c r="H19" i="4" a="1"/>
  <c r="H19" i="4" s="1"/>
  <c r="M14" i="3"/>
  <c r="I17" i="4" a="1"/>
  <c r="I17" i="4" s="1"/>
  <c r="F14" i="3"/>
  <c r="I17" i="1" a="1"/>
  <c r="I17" i="1" s="1"/>
  <c r="H20" i="1" l="1" a="1"/>
  <c r="H20" i="1" s="1"/>
  <c r="H20" i="4" a="1"/>
  <c r="H20" i="4" s="1"/>
  <c r="M15" i="3"/>
  <c r="I18" i="4" a="1"/>
  <c r="I18" i="4" s="1"/>
  <c r="F15" i="3"/>
  <c r="I18" i="1" a="1"/>
  <c r="I18" i="1" s="1"/>
  <c r="H21" i="1" l="1" a="1"/>
  <c r="H21" i="1" s="1"/>
  <c r="H21" i="4" a="1"/>
  <c r="H21" i="4" s="1"/>
  <c r="M16" i="3"/>
  <c r="I19" i="4" a="1"/>
  <c r="I19" i="4" s="1"/>
  <c r="F16" i="3"/>
  <c r="I19" i="1" a="1"/>
  <c r="I19" i="1" s="1"/>
  <c r="I20" i="1" l="1" a="1"/>
  <c r="I20" i="1" s="1"/>
  <c r="F17" i="3"/>
  <c r="I21" i="1" s="1" a="1"/>
  <c r="I21" i="1" s="1"/>
  <c r="H22" i="4" a="1"/>
  <c r="H22" i="4" s="1"/>
  <c r="M17" i="3"/>
  <c r="M18" i="3" s="1"/>
  <c r="I20" i="4" a="1"/>
  <c r="I20" i="4" s="1"/>
  <c r="H22" i="1" a="1"/>
  <c r="H22" i="1" s="1"/>
  <c r="H23" i="4" l="1" a="1"/>
  <c r="H23" i="4" s="1"/>
  <c r="I22" i="4" a="1"/>
  <c r="I22" i="4" s="1"/>
  <c r="I21" i="4" a="1"/>
  <c r="I2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<sst xmlns="http://schemas.openxmlformats.org/spreadsheetml/2006/main" count="202" uniqueCount="79">
  <si>
    <t>TAI</t>
  </si>
  <si>
    <t>pvm</t>
  </si>
  <si>
    <t>mg</t>
  </si>
  <si>
    <t>PVM</t>
  </si>
  <si>
    <t>Prednisolonin annoslaskusuunnitelma:</t>
  </si>
  <si>
    <t>PVM Alkaen</t>
  </si>
  <si>
    <t>Annos</t>
  </si>
  <si>
    <t>1</t>
  </si>
  <si>
    <t>2</t>
  </si>
  <si>
    <t>3-4</t>
  </si>
  <si>
    <t>5-6</t>
  </si>
  <si>
    <t>7-8</t>
  </si>
  <si>
    <t>9-10</t>
  </si>
  <si>
    <t>13-14</t>
  </si>
  <si>
    <t>Viikko</t>
  </si>
  <si>
    <t>50mg</t>
  </si>
  <si>
    <t>60mg</t>
  </si>
  <si>
    <t>25mg</t>
  </si>
  <si>
    <t>30mg</t>
  </si>
  <si>
    <t>40mg</t>
  </si>
  <si>
    <t>20mg</t>
  </si>
  <si>
    <t>15mg</t>
  </si>
  <si>
    <t>10mg</t>
  </si>
  <si>
    <t>7,5mg</t>
  </si>
  <si>
    <t>7,5mg ja 5mg jtp</t>
  </si>
  <si>
    <t>5mg</t>
  </si>
  <si>
    <t>GCA Prednisolonin annoslaskuri</t>
  </si>
  <si>
    <t>Lääkitys aloittettu:</t>
  </si>
  <si>
    <t>Käytössä oleva annos</t>
  </si>
  <si>
    <t>alkaen</t>
  </si>
  <si>
    <t>10mg ja 7,5mg jtp</t>
  </si>
  <si>
    <t>5mg ja 2,5mg jtp</t>
  </si>
  <si>
    <t>2,5mg</t>
  </si>
  <si>
    <t>2,5mg ja 0mg jtp</t>
  </si>
  <si>
    <t>0mg</t>
  </si>
  <si>
    <t xml:space="preserve">*Täytä käytössä oleva annos ja milloin tämä annostus on alkanut. </t>
  </si>
  <si>
    <t>Kaava ymmärtää viereisessä taulukossa olevat annostukset.</t>
  </si>
  <si>
    <t xml:space="preserve">Jtp annostukset kirjataan alla olevan ohejeen mukaan </t>
  </si>
  <si>
    <t>10mg ja 7,5mg jtp = 8,75</t>
  </si>
  <si>
    <t>7,5mg ja 5mg jtp = 6,25</t>
  </si>
  <si>
    <t>5mg ja 2,5mg jtp = 3,75</t>
  </si>
  <si>
    <t>2,5mg ja 0mg jtp = 1,25</t>
  </si>
  <si>
    <t>1-2</t>
  </si>
  <si>
    <t>7</t>
  </si>
  <si>
    <t>15-16</t>
  </si>
  <si>
    <t>17-18</t>
  </si>
  <si>
    <t>19-20</t>
  </si>
  <si>
    <t>21-24</t>
  </si>
  <si>
    <t>25-26</t>
  </si>
  <si>
    <t>27-&gt;</t>
  </si>
  <si>
    <t>x</t>
  </si>
  <si>
    <t>4</t>
  </si>
  <si>
    <t>3</t>
  </si>
  <si>
    <t>5</t>
  </si>
  <si>
    <t>6</t>
  </si>
  <si>
    <t>35mg</t>
  </si>
  <si>
    <t>25-32</t>
  </si>
  <si>
    <t>33-40</t>
  </si>
  <si>
    <t>41-48</t>
  </si>
  <si>
    <t>61-72</t>
  </si>
  <si>
    <t>73-80</t>
  </si>
  <si>
    <t>81-84</t>
  </si>
  <si>
    <t>85-&gt;</t>
  </si>
  <si>
    <t>49-60</t>
  </si>
  <si>
    <t>X</t>
  </si>
  <si>
    <t>Kesto</t>
  </si>
  <si>
    <t>26vko:n hoito biologisen lääkkeen kanssa.</t>
  </si>
  <si>
    <t>8-9</t>
  </si>
  <si>
    <t>10-12</t>
  </si>
  <si>
    <t>11-14</t>
  </si>
  <si>
    <t>15-24</t>
  </si>
  <si>
    <t xml:space="preserve">Ohje: </t>
  </si>
  <si>
    <t>Prednisolonilaskurit löytyvät sekä 19kk hoidolle että 6kk hoidolle tosilitsumabin kanssa.</t>
  </si>
  <si>
    <t xml:space="preserve">alkanut. </t>
  </si>
  <si>
    <t>GCA Prednisolonin annoslaskuri 19kk</t>
  </si>
  <si>
    <t xml:space="preserve">Laskurissa voidaan tuoreessa taudissa käyttää vasenta laskuria, jossa täytetään prednisolonin </t>
  </si>
  <si>
    <t>aloituspäivä, jolloin laskuri tulostaa lääkityksen laskusuunnitelman. Mikäli potilaalla on jo</t>
  </si>
  <si>
    <t>käytössä prednisoloni pienemmällä annoksella, voidaan oikeassa laskurissa tulostaa prednisolonin</t>
  </si>
  <si>
    <t xml:space="preserve">annoslaskusuunnitelma täyttämällä käytössä oleva annos ja päivämäärä, jolloin tämä annos 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</si>
</sst>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9">
    <xf numFmtId="0" fontId="0" fillId="0" borderId="0" xfId="0"/>
    <xf numFmtId="16" fontId="0" fillId="0" borderId="0" xfId="0" quotePrefix="1" applyNumberFormat="1"/>
    <xf numFmtId="0" fontId="0" fillId="0" borderId="0" xfId="0" quotePrefix="1"/>
    <xf numFmtId="0" fontId="2" fillId="0" borderId="0" xfId="0" applyFont="1"/>
    <xf numFmtId="14" fontId="0" fillId="0" borderId="0" xfId="0" applyNumberFormat="1"/>
    <xf numFmtId="14" fontId="0" fillId="2" borderId="1" xfId="1" applyNumberFormat="1" applyFont="1" applyProtection="1">
      <protection locked="0"/>
    </xf>
    <xf numFmtId="0" fontId="0" fillId="0" borderId="0" xfId="0" applyProtection="1">
      <protection hidden="1"/>
    </xf>
    <xf numFmtId="0" fontId="0" fillId="0" borderId="0" xfId="0" quotePrefix="1" applyProtection="1">
      <protection hidden="1"/>
    </xf>
    <xf numFmtId="0" fontId="3" fillId="2" borderId="1" xfId="1" applyFont="1" applyProtection="1">
      <protection locked="0"/>
    </xf>
    <xf numFmtId="0" fontId="0" fillId="3" borderId="0" xfId="0" applyFill="1"/>
    <xf numFmtId="0" fontId="0" fillId="0" borderId="0" xfId="0" quotePrefix="1" applyAlignment="1">
      <alignment horizontal="right"/>
    </xf>
    <xf numFmtId="1" fontId="0" fillId="0" borderId="0" xfId="0" quotePrefix="1" applyNumberFormat="1" applyAlignment="1">
      <alignment horizontal="right"/>
    </xf>
    <xf numFmtId="16" fontId="0" fillId="0" borderId="0" xfId="0" quotePrefix="1" applyNumberFormat="1" applyAlignment="1">
      <alignment horizontal="right"/>
    </xf>
    <xf numFmtId="0" fontId="0" fillId="0" borderId="0" xfId="0" applyAlignment="1">
      <alignment horizontal="right"/>
    </xf>
    <xf numFmtId="49" fontId="0" fillId="0" borderId="0" xfId="0" quotePrefix="1" applyNumberFormat="1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CA7A5-41D7-4571-87FE-2D2752313E16}">
  <dimension ref="A1:M32"/>
  <sheetViews>
    <sheetView tabSelected="1" zoomScaleNormal="100" workbookViewId="0">
      <selection activeCell="K18" sqref="K18"/>
    </sheetView>
  </sheetViews>
  <sheetFormatPr baseColWidth="10" defaultColWidth="8.83203125" defaultRowHeight="15" x14ac:dyDescent="0.2"/>
  <cols>
    <col min="2" max="2" width="17.83203125" customWidth="1"/>
    <col min="3" max="3" width="18" customWidth="1"/>
    <col min="8" max="8" width="16.5" customWidth="1"/>
    <col min="9" max="9" width="18.33203125" customWidth="1"/>
    <col min="10" max="10" width="8.1640625" customWidth="1"/>
    <col min="12" max="12" width="16.1640625" customWidth="1"/>
  </cols>
  <sheetData>
    <row r="1" spans="1:13" x14ac:dyDescent="0.2">
      <c r="A1" s="3" t="s">
        <v>74</v>
      </c>
    </row>
    <row r="2" spans="1:13" ht="19" x14ac:dyDescent="0.25">
      <c r="A2" t="s">
        <v>27</v>
      </c>
      <c r="C2" s="5">
        <v>45374</v>
      </c>
      <c r="D2" t="s">
        <v>1</v>
      </c>
      <c r="E2" s="18" t="s">
        <v>0</v>
      </c>
      <c r="G2" s="3" t="s">
        <v>28</v>
      </c>
      <c r="I2" s="8">
        <v>30</v>
      </c>
      <c r="J2" t="s">
        <v>2</v>
      </c>
      <c r="K2" t="s">
        <v>29</v>
      </c>
      <c r="L2" s="5">
        <v>45374</v>
      </c>
      <c r="M2" t="s">
        <v>3</v>
      </c>
    </row>
    <row r="5" spans="1:13" x14ac:dyDescent="0.2">
      <c r="A5" s="3" t="s">
        <v>4</v>
      </c>
      <c r="B5" s="3"/>
      <c r="G5" s="3" t="s">
        <v>4</v>
      </c>
      <c r="H5" s="3"/>
    </row>
    <row r="6" spans="1:13" x14ac:dyDescent="0.2">
      <c r="A6" s="3" t="s">
        <v>14</v>
      </c>
      <c r="B6" s="3" t="s">
        <v>5</v>
      </c>
      <c r="C6" s="3" t="s">
        <v>6</v>
      </c>
      <c r="G6" s="3"/>
      <c r="H6" s="3" t="s">
        <v>5</v>
      </c>
      <c r="I6" s="3" t="s">
        <v>6</v>
      </c>
      <c r="L6" t="s">
        <v>35</v>
      </c>
      <c r="M6" s="4"/>
    </row>
    <row r="7" spans="1:13" x14ac:dyDescent="0.2">
      <c r="A7" s="14" t="s">
        <v>42</v>
      </c>
      <c r="B7" s="4">
        <f>C2</f>
        <v>45374</v>
      </c>
      <c r="C7" t="s">
        <v>16</v>
      </c>
      <c r="H7" s="4">
        <f>L2</f>
        <v>45374</v>
      </c>
      <c r="I7" t="str" cm="1">
        <f t="array" ref="I7">IFERROR(INDEX(DATA!$A$1:$F$17,DATA!F3,4),"")</f>
        <v>30mg</v>
      </c>
      <c r="L7" t="s">
        <v>36</v>
      </c>
      <c r="M7" s="4"/>
    </row>
    <row r="8" spans="1:13" x14ac:dyDescent="0.2">
      <c r="A8" s="1" t="s">
        <v>9</v>
      </c>
      <c r="B8" s="4">
        <f>C2+14</f>
        <v>45388</v>
      </c>
      <c r="C8" t="s">
        <v>15</v>
      </c>
      <c r="H8" s="4">
        <f>VLOOKUP(I2,DATA!A3:D17,3,FALSE)+H7</f>
        <v>45388</v>
      </c>
      <c r="I8" t="str" cm="1">
        <f t="array" ref="I8">IFERROR(INDEX(DATA!$A$1:$F$17,DATA!F4,4),"")</f>
        <v>20mg</v>
      </c>
      <c r="L8" t="s">
        <v>37</v>
      </c>
      <c r="M8" s="4"/>
    </row>
    <row r="9" spans="1:13" x14ac:dyDescent="0.2">
      <c r="A9" s="1" t="s">
        <v>10</v>
      </c>
      <c r="B9" s="4">
        <f>C2+28</f>
        <v>45402</v>
      </c>
      <c r="C9" t="s">
        <v>19</v>
      </c>
      <c r="H9" s="4" cm="1">
        <f t="array" ref="H9">IFERROR(INDEX(DATA!$A$2:$F$17,DATA!F3,3)+H8,"")</f>
        <v>45402</v>
      </c>
      <c r="I9" t="str" cm="1">
        <f t="array" ref="I9">IFERROR(INDEX(DATA!$A$1:$F$17,DATA!F5,4),"")</f>
        <v>15mg</v>
      </c>
      <c r="L9" t="s">
        <v>38</v>
      </c>
      <c r="M9" s="4"/>
    </row>
    <row r="10" spans="1:13" x14ac:dyDescent="0.2">
      <c r="A10" s="1" t="s">
        <v>11</v>
      </c>
      <c r="B10" s="4">
        <f>C2+42</f>
        <v>45416</v>
      </c>
      <c r="C10" t="s">
        <v>18</v>
      </c>
      <c r="H10" s="4" cm="1">
        <f t="array" ref="H10">IFERROR(INDEX(DATA!$A$2:$F$17,DATA!F4,3)+H9,"")</f>
        <v>45430</v>
      </c>
      <c r="I10" t="str" cm="1">
        <f t="array" ref="I10">IFERROR(INDEX(DATA!$A$1:$F$17,DATA!F6,4),"")</f>
        <v>10mg</v>
      </c>
      <c r="L10" t="s">
        <v>39</v>
      </c>
      <c r="M10" s="4"/>
    </row>
    <row r="11" spans="1:13" x14ac:dyDescent="0.2">
      <c r="A11" s="1" t="s">
        <v>12</v>
      </c>
      <c r="B11" s="4">
        <f>C2+56</f>
        <v>45430</v>
      </c>
      <c r="C11" t="s">
        <v>20</v>
      </c>
      <c r="H11" s="4" cm="1">
        <f t="array" ref="H11">IFERROR(INDEX(DATA!$A$2:$F$17,DATA!F5,3)+H10,"")</f>
        <v>45500</v>
      </c>
      <c r="I11" t="str" cm="1">
        <f t="array" ref="I11">IFERROR(INDEX(DATA!$A$1:$F$17,DATA!F7,4),"")</f>
        <v>10mg ja 7,5mg jtp</v>
      </c>
      <c r="L11" t="s">
        <v>40</v>
      </c>
      <c r="M11" s="4"/>
    </row>
    <row r="12" spans="1:13" x14ac:dyDescent="0.2">
      <c r="A12" s="1" t="s">
        <v>69</v>
      </c>
      <c r="B12" s="4">
        <f>C2+70</f>
        <v>45444</v>
      </c>
      <c r="C12" t="s">
        <v>21</v>
      </c>
      <c r="H12" s="4" cm="1">
        <f t="array" ref="H12">IFERROR(INDEX(DATA!$A$2:$F$17,DATA!F6,3)+H11,"")</f>
        <v>45556</v>
      </c>
      <c r="I12" t="str" cm="1">
        <f t="array" ref="I12">IFERROR(INDEX(DATA!$A$1:$F$17,DATA!F8,4),"")</f>
        <v>7,5mg</v>
      </c>
      <c r="L12" t="s">
        <v>41</v>
      </c>
      <c r="M12" s="4"/>
    </row>
    <row r="13" spans="1:13" x14ac:dyDescent="0.2">
      <c r="A13" s="2" t="s">
        <v>70</v>
      </c>
      <c r="B13" s="4">
        <f>B12+28</f>
        <v>45472</v>
      </c>
      <c r="C13" t="s">
        <v>22</v>
      </c>
      <c r="H13" s="4" cm="1">
        <f t="array" ref="H13">IFERROR(INDEX(DATA!$A$2:$F$17,DATA!F7,3)+H12,"")</f>
        <v>45612</v>
      </c>
      <c r="I13" t="str" cm="1">
        <f t="array" ref="I13">IFERROR(INDEX(DATA!$A$1:$F$17,DATA!F9,4),"")</f>
        <v>7,5mg ja 5mg jtp</v>
      </c>
    </row>
    <row r="14" spans="1:13" x14ac:dyDescent="0.2">
      <c r="A14" s="2" t="s">
        <v>56</v>
      </c>
      <c r="B14" s="4">
        <f>B13+70</f>
        <v>45542</v>
      </c>
      <c r="C14" t="s">
        <v>30</v>
      </c>
      <c r="H14" s="4" cm="1">
        <f t="array" ref="H14">IFERROR(INDEX(DATA!$A$2:$F$17,DATA!F8,3)+H13,"")</f>
        <v>45668</v>
      </c>
      <c r="I14" t="str" cm="1">
        <f t="array" ref="I14">IFERROR(INDEX(DATA!$A$1:$F$17,DATA!F10,4),"")</f>
        <v>5mg</v>
      </c>
    </row>
    <row r="15" spans="1:13" x14ac:dyDescent="0.2">
      <c r="A15" t="s">
        <v>57</v>
      </c>
      <c r="B15" s="4">
        <f>B14+56</f>
        <v>45598</v>
      </c>
      <c r="C15" t="s">
        <v>23</v>
      </c>
      <c r="H15" s="4" cm="1">
        <f t="array" ref="H15">IFERROR(INDEX(DATA!$A$2:$F$17,DATA!F9,3)+H14,"")</f>
        <v>45752</v>
      </c>
      <c r="I15" t="str" cm="1">
        <f t="array" ref="I15">IFERROR(INDEX(DATA!$A$1:$F$17,DATA!F11,4),"")</f>
        <v>5mg ja 2,5mg jtp</v>
      </c>
    </row>
    <row r="16" spans="1:13" x14ac:dyDescent="0.2">
      <c r="A16" t="s">
        <v>58</v>
      </c>
      <c r="B16" s="4">
        <f>C2+280</f>
        <v>45654</v>
      </c>
      <c r="C16" t="s">
        <v>24</v>
      </c>
      <c r="H16" s="4" cm="1">
        <f t="array" ref="H16">IFERROR(INDEX(DATA!$A$2:$F$17,DATA!F10,3)+H15,"")</f>
        <v>45836</v>
      </c>
      <c r="I16" t="str" cm="1">
        <f t="array" ref="I16">IFERROR(INDEX(DATA!$A$1:$F$17,DATA!F12,4),"")</f>
        <v>2,5mg</v>
      </c>
    </row>
    <row r="17" spans="1:9" x14ac:dyDescent="0.2">
      <c r="A17" t="s">
        <v>63</v>
      </c>
      <c r="B17" s="4">
        <f>C2+336</f>
        <v>45710</v>
      </c>
      <c r="C17" t="s">
        <v>25</v>
      </c>
      <c r="H17" s="4" cm="1">
        <f t="array" ref="H17">IFERROR(INDEX(DATA!$A$2:$F$17,DATA!F11,3)+H16,"")</f>
        <v>45892</v>
      </c>
      <c r="I17" t="str" cm="1">
        <f t="array" ref="I17">IFERROR(INDEX(DATA!$A$1:$F$17,DATA!F13,4),"")</f>
        <v>2,5mg ja 0mg jtp</v>
      </c>
    </row>
    <row r="18" spans="1:9" x14ac:dyDescent="0.2">
      <c r="A18" t="s">
        <v>59</v>
      </c>
      <c r="B18" s="4">
        <f>C2+420</f>
        <v>45794</v>
      </c>
      <c r="C18" t="s">
        <v>31</v>
      </c>
      <c r="H18" s="4" cm="1">
        <f t="array" ref="H18">IFERROR(INDEX(DATA!$A$2:$F$17,DATA!F12,3)+H17,"")</f>
        <v>45920</v>
      </c>
      <c r="I18" t="str" cm="1">
        <f t="array" ref="I18">IFERROR(INDEX(DATA!$A$1:$F$17,DATA!F14,4),"")</f>
        <v>0mg</v>
      </c>
    </row>
    <row r="19" spans="1:9" x14ac:dyDescent="0.2">
      <c r="A19" s="2" t="s">
        <v>60</v>
      </c>
      <c r="B19" s="4">
        <f>C2+504</f>
        <v>45878</v>
      </c>
      <c r="C19" t="s">
        <v>32</v>
      </c>
      <c r="H19" s="4" t="str" cm="1">
        <f t="array" ref="H19">IFERROR(INDEX(DATA!$A$2:$F$17,DATA!F13,3)+H18,"")</f>
        <v/>
      </c>
      <c r="I19" t="str" cm="1">
        <f t="array" ref="I19">IFERROR(INDEX(DATA!$A$1:$F$17,DATA!F15,4),"")</f>
        <v/>
      </c>
    </row>
    <row r="20" spans="1:9" x14ac:dyDescent="0.2">
      <c r="A20" s="2" t="s">
        <v>61</v>
      </c>
      <c r="B20" s="4">
        <f>C2+560</f>
        <v>45934</v>
      </c>
      <c r="C20" t="s">
        <v>33</v>
      </c>
      <c r="H20" s="4" t="str" cm="1">
        <f t="array" ref="H20">IFERROR(INDEX(DATA!$A$2:$F$17,DATA!F14,3)+H19,"")</f>
        <v/>
      </c>
      <c r="I20" t="str" cm="1">
        <f t="array" ref="I20">IFERROR(INDEX(DATA!$A$1:$F$17,DATA!F16,4),"")</f>
        <v/>
      </c>
    </row>
    <row r="21" spans="1:9" x14ac:dyDescent="0.2">
      <c r="A21" s="2" t="s">
        <v>62</v>
      </c>
      <c r="B21" s="4">
        <f>C2+588</f>
        <v>45962</v>
      </c>
      <c r="C21" t="s">
        <v>34</v>
      </c>
      <c r="H21" s="4" t="str" cm="1">
        <f t="array" ref="H21">IFERROR(INDEX(DATA!$A$2:$F$17,DATA!F15,3)+H20,"")</f>
        <v/>
      </c>
      <c r="I21" t="str" cm="1">
        <f t="array" ref="I21">IFERROR(INDEX(DATA!$A$1:$F$17,DATA!F17,4),"")</f>
        <v/>
      </c>
    </row>
    <row r="22" spans="1:9" x14ac:dyDescent="0.2">
      <c r="H22" s="4" t="str" cm="1">
        <f t="array" ref="H22">IFERROR(INDEX(DATA!$A$2:$F$17,DATA!F16,3)+H21,"")</f>
        <v/>
      </c>
    </row>
    <row r="26" spans="1:9" ht="16" x14ac:dyDescent="0.2">
      <c r="A26" s="16" t="s">
        <v>71</v>
      </c>
    </row>
    <row r="27" spans="1:9" x14ac:dyDescent="0.2">
      <c r="A27" t="s">
        <v>72</v>
      </c>
    </row>
    <row r="28" spans="1:9" x14ac:dyDescent="0.2">
      <c r="A28" t="s">
        <v>75</v>
      </c>
    </row>
    <row r="29" spans="1:9" x14ac:dyDescent="0.2">
      <c r="A29" t="s">
        <v>76</v>
      </c>
    </row>
    <row r="30" spans="1:9" x14ac:dyDescent="0.2">
      <c r="A30" t="s">
        <v>77</v>
      </c>
    </row>
    <row r="31" spans="1:9" x14ac:dyDescent="0.2">
      <c r="A31" t="s">
        <v>78</v>
      </c>
      <c r="H31" s="4"/>
    </row>
    <row r="32" spans="1:9" x14ac:dyDescent="0.2">
      <c r="A32" t="s">
        <v>73</v>
      </c>
    </row>
  </sheetData>
  <sheetProtection algorithmName="SHA-512" hashValue="cT9OKqWoKjK8IxqkejOQMZMm0+DM4tf2tQ8d+n69ppjwqMzFfbOrAPM1yGRgOfwjSKC23jm/5t43FMzvRtRMmA==" saltValue="bsI7zZD7A9SO6e4ntnBgy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95AB-7835-4BB6-8BB2-A4A319B7A677}">
  <dimension ref="A1:M34"/>
  <sheetViews>
    <sheetView zoomScaleNormal="100" workbookViewId="0">
      <selection activeCell="L4" sqref="L4"/>
    </sheetView>
  </sheetViews>
  <sheetFormatPr baseColWidth="10" defaultColWidth="8.83203125" defaultRowHeight="15" x14ac:dyDescent="0.2"/>
  <cols>
    <col min="2" max="3" width="16.5" customWidth="1"/>
    <col min="8" max="8" width="20" customWidth="1"/>
    <col min="9" max="9" width="9" customWidth="1"/>
    <col min="12" max="12" width="15.33203125" customWidth="1"/>
  </cols>
  <sheetData>
    <row r="1" spans="1:13" x14ac:dyDescent="0.2">
      <c r="A1" s="3" t="s">
        <v>26</v>
      </c>
    </row>
    <row r="2" spans="1:13" x14ac:dyDescent="0.2">
      <c r="A2" s="3" t="s">
        <v>66</v>
      </c>
      <c r="E2" s="3"/>
    </row>
    <row r="3" spans="1:13" ht="19" x14ac:dyDescent="0.25">
      <c r="A3" t="s">
        <v>27</v>
      </c>
      <c r="C3" s="5">
        <v>45372</v>
      </c>
      <c r="D3" t="s">
        <v>1</v>
      </c>
      <c r="E3" s="17" t="s">
        <v>0</v>
      </c>
      <c r="G3" s="3" t="s">
        <v>28</v>
      </c>
      <c r="I3" s="8">
        <v>50</v>
      </c>
      <c r="J3" t="s">
        <v>2</v>
      </c>
      <c r="K3" t="s">
        <v>29</v>
      </c>
      <c r="L3" s="5">
        <v>45374</v>
      </c>
      <c r="M3" t="s">
        <v>3</v>
      </c>
    </row>
    <row r="4" spans="1:13" x14ac:dyDescent="0.2">
      <c r="A4" s="3"/>
      <c r="G4" s="3"/>
    </row>
    <row r="5" spans="1:13" x14ac:dyDescent="0.2">
      <c r="A5" s="3" t="s">
        <v>4</v>
      </c>
      <c r="G5" s="3" t="s">
        <v>4</v>
      </c>
    </row>
    <row r="6" spans="1:13" x14ac:dyDescent="0.2">
      <c r="A6" s="3" t="s">
        <v>14</v>
      </c>
      <c r="B6" s="3" t="s">
        <v>5</v>
      </c>
      <c r="C6" s="3" t="s">
        <v>6</v>
      </c>
      <c r="G6" s="3"/>
      <c r="H6" s="3" t="s">
        <v>5</v>
      </c>
      <c r="I6" s="3" t="s">
        <v>6</v>
      </c>
      <c r="L6" t="s">
        <v>35</v>
      </c>
      <c r="M6" s="4"/>
    </row>
    <row r="7" spans="1:13" x14ac:dyDescent="0.2">
      <c r="A7" s="10" t="s">
        <v>7</v>
      </c>
      <c r="B7" s="4">
        <f>C3</f>
        <v>45372</v>
      </c>
      <c r="C7" t="s">
        <v>16</v>
      </c>
      <c r="H7" s="4">
        <f>L3</f>
        <v>45374</v>
      </c>
      <c r="I7" t="str" cm="1">
        <f t="array" ref="I7">IFERROR(INDEX(DATA!$K$1:$K$18,DATA!M3,1),"")</f>
        <v>50mg</v>
      </c>
      <c r="L7" t="s">
        <v>36</v>
      </c>
      <c r="M7" s="4"/>
    </row>
    <row r="8" spans="1:13" x14ac:dyDescent="0.2">
      <c r="A8" s="10" t="s">
        <v>8</v>
      </c>
      <c r="B8" s="4">
        <f t="shared" ref="B8:B14" si="0">B7+7</f>
        <v>45379</v>
      </c>
      <c r="C8" t="s">
        <v>15</v>
      </c>
      <c r="H8" s="4">
        <f>VLOOKUP(I3,DATA!H3:K18,3,FALSE)+'GCA 6kk'!H7</f>
        <v>45381</v>
      </c>
      <c r="I8" t="str" cm="1">
        <f t="array" ref="I8">IFERROR(INDEX(DATA!$K$1:$K$18,DATA!M4,1),"")</f>
        <v>40mg</v>
      </c>
      <c r="L8" t="s">
        <v>37</v>
      </c>
      <c r="M8" s="4"/>
    </row>
    <row r="9" spans="1:13" x14ac:dyDescent="0.2">
      <c r="A9" s="10" t="s">
        <v>52</v>
      </c>
      <c r="B9" s="4">
        <f t="shared" si="0"/>
        <v>45386</v>
      </c>
      <c r="C9" t="s">
        <v>19</v>
      </c>
      <c r="H9" s="4" cm="1">
        <f t="array" ref="H9">IFERROR(INDEX(DATA!$J$2:$K$18,DATA!M3,1)+'GCA 6kk'!H8,"")</f>
        <v>45388</v>
      </c>
      <c r="I9" t="str" cm="1">
        <f t="array" ref="I9">IFERROR(INDEX(DATA!$K$1:$K$18,DATA!M5,1),"")</f>
        <v>35mg</v>
      </c>
      <c r="L9" t="s">
        <v>39</v>
      </c>
      <c r="M9" s="4"/>
    </row>
    <row r="10" spans="1:13" x14ac:dyDescent="0.2">
      <c r="A10" s="11" t="s">
        <v>51</v>
      </c>
      <c r="B10" s="4">
        <f t="shared" si="0"/>
        <v>45393</v>
      </c>
      <c r="C10" t="s">
        <v>55</v>
      </c>
      <c r="H10" s="4" cm="1">
        <f t="array" ref="H10">IFERROR(INDEX(DATA!$J$2:$K$18,DATA!M4,1)+'GCA 6kk'!H9,"")</f>
        <v>45395</v>
      </c>
      <c r="I10" t="str" cm="1">
        <f t="array" ref="I10">IFERROR(INDEX(DATA!$K$1:$K$18,DATA!M6,1),"")</f>
        <v>30mg</v>
      </c>
      <c r="L10" t="s">
        <v>40</v>
      </c>
      <c r="M10" s="4"/>
    </row>
    <row r="11" spans="1:13" x14ac:dyDescent="0.2">
      <c r="A11" s="10" t="s">
        <v>53</v>
      </c>
      <c r="B11" s="4">
        <f t="shared" si="0"/>
        <v>45400</v>
      </c>
      <c r="C11" t="s">
        <v>18</v>
      </c>
      <c r="H11" s="4" cm="1">
        <f t="array" ref="H11">IFERROR(INDEX(DATA!$J$2:$K$18,DATA!M5,1)+'GCA 6kk'!H10,"")</f>
        <v>45402</v>
      </c>
      <c r="I11" t="str" cm="1">
        <f t="array" ref="I11">IFERROR(INDEX(DATA!$K$1:$K$18,DATA!M7,1),"")</f>
        <v>25mg</v>
      </c>
      <c r="L11" t="s">
        <v>41</v>
      </c>
      <c r="M11" s="4"/>
    </row>
    <row r="12" spans="1:13" x14ac:dyDescent="0.2">
      <c r="A12" s="10" t="s">
        <v>54</v>
      </c>
      <c r="B12" s="4">
        <f t="shared" si="0"/>
        <v>45407</v>
      </c>
      <c r="C12" t="s">
        <v>17</v>
      </c>
      <c r="H12" s="4" cm="1">
        <f t="array" ref="H12">IFERROR(INDEX(DATA!$J$2:$K$18,DATA!M6,1)+'GCA 6kk'!H11,"")</f>
        <v>45409</v>
      </c>
      <c r="I12" t="str" cm="1">
        <f t="array" ref="I12">IFERROR(INDEX(DATA!$K$1:$K$18,DATA!M8,1),"")</f>
        <v>20mg</v>
      </c>
    </row>
    <row r="13" spans="1:13" x14ac:dyDescent="0.2">
      <c r="A13" s="10" t="s">
        <v>43</v>
      </c>
      <c r="B13" s="4">
        <f t="shared" si="0"/>
        <v>45414</v>
      </c>
      <c r="C13" t="s">
        <v>20</v>
      </c>
      <c r="H13" s="4" cm="1">
        <f t="array" ref="H13">IFERROR(INDEX(DATA!$J$2:$K$18,DATA!M7,1)+'GCA 6kk'!H12,"")</f>
        <v>45416</v>
      </c>
      <c r="I13" t="str" cm="1">
        <f t="array" ref="I13">IFERROR(INDEX(DATA!$K$1:$K$18,DATA!M9,1),"")</f>
        <v>15mg</v>
      </c>
    </row>
    <row r="14" spans="1:13" x14ac:dyDescent="0.2">
      <c r="A14" s="12" t="s">
        <v>67</v>
      </c>
      <c r="B14" s="4">
        <f t="shared" si="0"/>
        <v>45421</v>
      </c>
      <c r="C14" t="s">
        <v>21</v>
      </c>
      <c r="H14" s="4" cm="1">
        <f t="array" ref="H14">IFERROR(INDEX(DATA!$J$2:$K$18,DATA!M8,1)+'GCA 6kk'!H13,"")</f>
        <v>45430</v>
      </c>
      <c r="I14" t="str" cm="1">
        <f t="array" ref="I14">IFERROR(INDEX(DATA!$K$1:$K$18,DATA!M10,1),"")</f>
        <v>10mg</v>
      </c>
    </row>
    <row r="15" spans="1:13" x14ac:dyDescent="0.2">
      <c r="A15" s="10" t="s">
        <v>68</v>
      </c>
      <c r="B15" s="4">
        <f>B14+14</f>
        <v>45435</v>
      </c>
      <c r="C15" t="s">
        <v>22</v>
      </c>
      <c r="H15" s="4" cm="1">
        <f t="array" ref="H15">IFERROR(INDEX(DATA!$J$2:$K$18,DATA!M9,1)+'GCA 6kk'!H14,"")</f>
        <v>45451</v>
      </c>
      <c r="I15" t="str" cm="1">
        <f t="array" ref="I15">IFERROR(INDEX(DATA!$K$1:$K$18,DATA!M11,1),"")</f>
        <v>7,5mg</v>
      </c>
    </row>
    <row r="16" spans="1:13" x14ac:dyDescent="0.2">
      <c r="A16" s="10" t="s">
        <v>13</v>
      </c>
      <c r="B16" s="4">
        <f>B15+21</f>
        <v>45456</v>
      </c>
      <c r="C16" t="s">
        <v>23</v>
      </c>
      <c r="H16" s="4" cm="1">
        <f t="array" ref="H16">IFERROR(INDEX(DATA!$J$2:$K$18,DATA!M10,1)+'GCA 6kk'!H15,"")</f>
        <v>45465</v>
      </c>
      <c r="I16" t="str" cm="1">
        <f t="array" ref="I16">IFERROR(INDEX(DATA!$K$1:$K$18,DATA!M12,1),"")</f>
        <v>7,5mg ja 5mg jtp</v>
      </c>
    </row>
    <row r="17" spans="1:9" x14ac:dyDescent="0.2">
      <c r="A17" s="10" t="s">
        <v>44</v>
      </c>
      <c r="B17" s="4">
        <f t="shared" ref="B17:B19" si="1">B16+14</f>
        <v>45470</v>
      </c>
      <c r="C17" t="s">
        <v>24</v>
      </c>
      <c r="H17" s="4" cm="1">
        <f t="array" ref="H17">IFERROR(INDEX(DATA!$J$2:$K$18,DATA!M11,1)+'GCA 6kk'!H16,"")</f>
        <v>45479</v>
      </c>
      <c r="I17" t="str" cm="1">
        <f t="array" ref="I17">IFERROR(INDEX(DATA!$K$1:$K$18,DATA!M13,1),"")</f>
        <v>5mg</v>
      </c>
    </row>
    <row r="18" spans="1:9" x14ac:dyDescent="0.2">
      <c r="A18" s="10" t="s">
        <v>45</v>
      </c>
      <c r="B18" s="4">
        <f t="shared" si="1"/>
        <v>45484</v>
      </c>
      <c r="C18" t="s">
        <v>25</v>
      </c>
      <c r="H18" s="4" cm="1">
        <f t="array" ref="H18">IFERROR(INDEX(DATA!$J$2:$K$18,DATA!M12,1)+'GCA 6kk'!H17,"")</f>
        <v>45493</v>
      </c>
      <c r="I18" t="str" cm="1">
        <f t="array" ref="I18">IFERROR(INDEX(DATA!$K$1:$K$18,DATA!M14,1),"")</f>
        <v>5mg ja 2,5mg jtp</v>
      </c>
    </row>
    <row r="19" spans="1:9" x14ac:dyDescent="0.2">
      <c r="A19" s="10" t="s">
        <v>46</v>
      </c>
      <c r="B19" s="4">
        <f t="shared" si="1"/>
        <v>45498</v>
      </c>
      <c r="C19" t="s">
        <v>31</v>
      </c>
      <c r="H19" s="4" cm="1">
        <f t="array" ref="H19">IFERROR(INDEX(DATA!$J$2:$K$18,DATA!M13,1)+'GCA 6kk'!H18,"")</f>
        <v>45507</v>
      </c>
      <c r="I19" t="str" cm="1">
        <f t="array" ref="I19">IFERROR(INDEX(DATA!$K$1:$K$18,DATA!M15,1),"")</f>
        <v>2,5mg</v>
      </c>
    </row>
    <row r="20" spans="1:9" x14ac:dyDescent="0.2">
      <c r="A20" s="13" t="s">
        <v>47</v>
      </c>
      <c r="B20" s="4">
        <f>B19+14</f>
        <v>45512</v>
      </c>
      <c r="C20" t="s">
        <v>32</v>
      </c>
      <c r="H20" s="4" cm="1">
        <f t="array" ref="H20">IFERROR(INDEX(DATA!$J$2:$K$18,DATA!M14,1)+'GCA 6kk'!H19,"")</f>
        <v>45535</v>
      </c>
      <c r="I20" t="str" cm="1">
        <f t="array" ref="I20">IFERROR(INDEX(DATA!$K$1:$K$18,DATA!M16,1),"")</f>
        <v>2,5mg ja 0mg jtp</v>
      </c>
    </row>
    <row r="21" spans="1:9" x14ac:dyDescent="0.2">
      <c r="A21" s="13" t="s">
        <v>48</v>
      </c>
      <c r="B21" s="4">
        <f>B20+28</f>
        <v>45540</v>
      </c>
      <c r="C21" t="s">
        <v>33</v>
      </c>
      <c r="H21" s="4" cm="1">
        <f t="array" ref="H21">IFERROR(INDEX(DATA!$J$2:$K$18,DATA!M15,1)+'GCA 6kk'!H20,"")</f>
        <v>45549</v>
      </c>
      <c r="I21" t="str" cm="1">
        <f t="array" ref="I21">IFERROR(INDEX(DATA!$K$1:$K$18,DATA!M17,1),"")</f>
        <v>0mg</v>
      </c>
    </row>
    <row r="22" spans="1:9" x14ac:dyDescent="0.2">
      <c r="A22" s="13" t="s">
        <v>49</v>
      </c>
      <c r="B22" s="4">
        <f>B21+14</f>
        <v>45554</v>
      </c>
      <c r="C22" t="s">
        <v>34</v>
      </c>
      <c r="H22" s="4" t="str" cm="1">
        <f t="array" ref="H22">IFERROR(INDEX(DATA!$J$2:$K$18,DATA!M16,1)+'GCA 6kk'!H21,"")</f>
        <v/>
      </c>
      <c r="I22" t="str" cm="1">
        <f t="array" ref="I22">IFERROR(INDEX(DATA!$K$1:$K$18,DATA!M18,1),"")</f>
        <v/>
      </c>
    </row>
    <row r="23" spans="1:9" x14ac:dyDescent="0.2">
      <c r="H23" s="4" t="str" cm="1">
        <f t="array" ref="H23">IFERROR(INDEX(DATA!$J$2:$K$18,DATA!M17,1)+'GCA 6kk'!H22,"")</f>
        <v/>
      </c>
    </row>
    <row r="24" spans="1:9" x14ac:dyDescent="0.2">
      <c r="I24" t="str" cm="1">
        <f t="array" ref="I24">IFERROR(INDEX(DATA!$K$1:$K$18,DATA!M19,1),"")</f>
        <v/>
      </c>
    </row>
    <row r="26" spans="1:9" ht="16" x14ac:dyDescent="0.2">
      <c r="A26" s="16" t="s">
        <v>71</v>
      </c>
    </row>
    <row r="27" spans="1:9" x14ac:dyDescent="0.2">
      <c r="A27" t="s">
        <v>72</v>
      </c>
    </row>
    <row r="28" spans="1:9" x14ac:dyDescent="0.2">
      <c r="A28" t="s">
        <v>75</v>
      </c>
    </row>
    <row r="29" spans="1:9" x14ac:dyDescent="0.2">
      <c r="A29" t="s">
        <v>76</v>
      </c>
    </row>
    <row r="30" spans="1:9" x14ac:dyDescent="0.2">
      <c r="A30" t="s">
        <v>77</v>
      </c>
    </row>
    <row r="31" spans="1:9" x14ac:dyDescent="0.2">
      <c r="A31" t="s">
        <v>78</v>
      </c>
      <c r="H31" s="4"/>
    </row>
    <row r="32" spans="1:9" x14ac:dyDescent="0.2">
      <c r="A32" t="s">
        <v>73</v>
      </c>
      <c r="H32" s="4"/>
    </row>
    <row r="33" spans="8:8" x14ac:dyDescent="0.2">
      <c r="H33" s="4"/>
    </row>
    <row r="34" spans="8:8" x14ac:dyDescent="0.2">
      <c r="H34" s="4"/>
    </row>
  </sheetData>
  <sheetProtection algorithmName="SHA-512" hashValue="L+yNEGOkxJ55AXChsCHV+b4YQnHx8LKZsnHVNIiSp3+PUu3wOmb3QwiBKUz3NSVPHFkiAbQWKqiQVcbFLCCQkA==" saltValue="h2xkM735Qhfqq7BvnWhJK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C85A-C798-4095-BE37-D6B19361DCEF}">
  <dimension ref="A1:M35"/>
  <sheetViews>
    <sheetView zoomScale="141" workbookViewId="0">
      <selection activeCell="B27" sqref="B27"/>
    </sheetView>
  </sheetViews>
  <sheetFormatPr baseColWidth="10" defaultColWidth="8.83203125" defaultRowHeight="15" x14ac:dyDescent="0.2"/>
  <cols>
    <col min="3" max="3" width="9.1640625" bestFit="1" customWidth="1"/>
    <col min="10" max="10" width="11" bestFit="1" customWidth="1"/>
  </cols>
  <sheetData>
    <row r="1" spans="1:13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">
      <c r="B2" s="3" t="s">
        <v>14</v>
      </c>
      <c r="C2" s="3" t="s">
        <v>65</v>
      </c>
      <c r="D2" s="3" t="s">
        <v>6</v>
      </c>
      <c r="F2" s="6"/>
      <c r="G2" s="6"/>
      <c r="H2" s="6"/>
      <c r="I2" s="3" t="s">
        <v>14</v>
      </c>
      <c r="J2" s="3" t="s">
        <v>65</v>
      </c>
      <c r="K2" s="3" t="s">
        <v>6</v>
      </c>
    </row>
    <row r="3" spans="1:13" x14ac:dyDescent="0.2">
      <c r="A3" s="6">
        <v>60</v>
      </c>
      <c r="B3" s="14" t="s">
        <v>42</v>
      </c>
      <c r="C3">
        <v>14</v>
      </c>
      <c r="D3" t="s">
        <v>16</v>
      </c>
      <c r="F3">
        <f>MATCH('GCA 19kk'!I2,DATA!A1:A17,0)</f>
        <v>6</v>
      </c>
      <c r="G3" s="6"/>
      <c r="H3" s="6">
        <v>60</v>
      </c>
      <c r="I3" s="10" t="s">
        <v>7</v>
      </c>
      <c r="J3" s="15">
        <v>7</v>
      </c>
      <c r="K3" t="s">
        <v>16</v>
      </c>
      <c r="M3">
        <f>MATCH('GCA 6kk'!I3,H1:H18,0)</f>
        <v>4</v>
      </c>
    </row>
    <row r="4" spans="1:13" x14ac:dyDescent="0.2">
      <c r="A4">
        <v>50</v>
      </c>
      <c r="B4" s="1" t="s">
        <v>9</v>
      </c>
      <c r="C4">
        <v>14</v>
      </c>
      <c r="D4" t="s">
        <v>15</v>
      </c>
      <c r="F4">
        <f>F3+1</f>
        <v>7</v>
      </c>
      <c r="G4" s="6"/>
      <c r="H4">
        <v>50</v>
      </c>
      <c r="I4" s="10" t="s">
        <v>8</v>
      </c>
      <c r="J4" s="15">
        <v>7</v>
      </c>
      <c r="K4" t="s">
        <v>15</v>
      </c>
      <c r="M4">
        <f>M3+1</f>
        <v>5</v>
      </c>
    </row>
    <row r="5" spans="1:13" x14ac:dyDescent="0.2">
      <c r="A5">
        <v>40</v>
      </c>
      <c r="B5" s="1" t="s">
        <v>10</v>
      </c>
      <c r="C5">
        <v>14</v>
      </c>
      <c r="D5" t="s">
        <v>19</v>
      </c>
      <c r="F5">
        <f t="shared" ref="F5:F17" si="0">F4+1</f>
        <v>8</v>
      </c>
      <c r="G5" s="6"/>
      <c r="H5">
        <v>40</v>
      </c>
      <c r="I5" s="10" t="s">
        <v>52</v>
      </c>
      <c r="J5" s="15">
        <v>7</v>
      </c>
      <c r="K5" t="s">
        <v>19</v>
      </c>
      <c r="M5">
        <f t="shared" ref="M5:M18" si="1">M4+1</f>
        <v>6</v>
      </c>
    </row>
    <row r="6" spans="1:13" x14ac:dyDescent="0.2">
      <c r="A6">
        <v>30</v>
      </c>
      <c r="B6" s="1" t="s">
        <v>11</v>
      </c>
      <c r="C6">
        <v>14</v>
      </c>
      <c r="D6" t="s">
        <v>18</v>
      </c>
      <c r="F6">
        <f t="shared" si="0"/>
        <v>9</v>
      </c>
      <c r="G6" s="6"/>
      <c r="H6" s="6">
        <v>35</v>
      </c>
      <c r="I6" s="11" t="s">
        <v>51</v>
      </c>
      <c r="J6" s="15">
        <v>7</v>
      </c>
      <c r="K6" t="s">
        <v>55</v>
      </c>
      <c r="M6">
        <f t="shared" si="1"/>
        <v>7</v>
      </c>
    </row>
    <row r="7" spans="1:13" x14ac:dyDescent="0.2">
      <c r="A7">
        <v>20</v>
      </c>
      <c r="B7" s="1" t="s">
        <v>12</v>
      </c>
      <c r="C7">
        <v>14</v>
      </c>
      <c r="D7" t="s">
        <v>20</v>
      </c>
      <c r="F7">
        <f t="shared" si="0"/>
        <v>10</v>
      </c>
      <c r="G7" s="6"/>
      <c r="H7">
        <v>30</v>
      </c>
      <c r="I7" s="10" t="s">
        <v>53</v>
      </c>
      <c r="J7" s="15">
        <v>7</v>
      </c>
      <c r="K7" t="s">
        <v>18</v>
      </c>
      <c r="M7">
        <f t="shared" si="1"/>
        <v>8</v>
      </c>
    </row>
    <row r="8" spans="1:13" x14ac:dyDescent="0.2">
      <c r="A8">
        <v>15</v>
      </c>
      <c r="B8" s="1" t="s">
        <v>69</v>
      </c>
      <c r="C8">
        <v>28</v>
      </c>
      <c r="D8" t="s">
        <v>21</v>
      </c>
      <c r="F8">
        <f t="shared" si="0"/>
        <v>11</v>
      </c>
      <c r="G8" s="6"/>
      <c r="H8">
        <v>25</v>
      </c>
      <c r="I8" s="10" t="s">
        <v>54</v>
      </c>
      <c r="J8" s="15">
        <v>7</v>
      </c>
      <c r="K8" t="s">
        <v>17</v>
      </c>
      <c r="M8">
        <f t="shared" si="1"/>
        <v>9</v>
      </c>
    </row>
    <row r="9" spans="1:13" x14ac:dyDescent="0.2">
      <c r="A9">
        <v>10</v>
      </c>
      <c r="B9" s="2" t="s">
        <v>70</v>
      </c>
      <c r="C9">
        <v>70</v>
      </c>
      <c r="D9" t="s">
        <v>22</v>
      </c>
      <c r="F9">
        <f t="shared" si="0"/>
        <v>12</v>
      </c>
      <c r="G9" s="6"/>
      <c r="H9">
        <v>20</v>
      </c>
      <c r="I9" s="10" t="s">
        <v>43</v>
      </c>
      <c r="J9" s="15">
        <v>7</v>
      </c>
      <c r="K9" t="s">
        <v>20</v>
      </c>
      <c r="M9">
        <f t="shared" si="1"/>
        <v>10</v>
      </c>
    </row>
    <row r="10" spans="1:13" x14ac:dyDescent="0.2">
      <c r="A10">
        <v>8.75</v>
      </c>
      <c r="B10" s="2" t="s">
        <v>56</v>
      </c>
      <c r="C10">
        <v>56</v>
      </c>
      <c r="D10" t="s">
        <v>30</v>
      </c>
      <c r="F10">
        <f t="shared" si="0"/>
        <v>13</v>
      </c>
      <c r="G10" s="6"/>
      <c r="H10">
        <v>15</v>
      </c>
      <c r="I10" s="10" t="s">
        <v>67</v>
      </c>
      <c r="J10" s="15">
        <v>14</v>
      </c>
      <c r="K10" t="s">
        <v>21</v>
      </c>
      <c r="M10">
        <f t="shared" si="1"/>
        <v>11</v>
      </c>
    </row>
    <row r="11" spans="1:13" x14ac:dyDescent="0.2">
      <c r="A11">
        <v>7.5</v>
      </c>
      <c r="B11" t="s">
        <v>57</v>
      </c>
      <c r="C11">
        <v>56</v>
      </c>
      <c r="D11" t="s">
        <v>23</v>
      </c>
      <c r="F11">
        <f t="shared" si="0"/>
        <v>14</v>
      </c>
      <c r="G11" s="6"/>
      <c r="H11">
        <v>10</v>
      </c>
      <c r="I11" s="10" t="s">
        <v>68</v>
      </c>
      <c r="J11" s="15">
        <v>21</v>
      </c>
      <c r="K11" t="s">
        <v>22</v>
      </c>
      <c r="M11">
        <f t="shared" si="1"/>
        <v>12</v>
      </c>
    </row>
    <row r="12" spans="1:13" x14ac:dyDescent="0.2">
      <c r="A12">
        <v>6.25</v>
      </c>
      <c r="B12" t="s">
        <v>58</v>
      </c>
      <c r="C12">
        <v>56</v>
      </c>
      <c r="D12" t="s">
        <v>24</v>
      </c>
      <c r="F12">
        <f t="shared" si="0"/>
        <v>15</v>
      </c>
      <c r="G12" s="6"/>
      <c r="H12">
        <v>7.5</v>
      </c>
      <c r="I12" s="10" t="s">
        <v>13</v>
      </c>
      <c r="J12" s="15">
        <v>14</v>
      </c>
      <c r="K12" t="s">
        <v>23</v>
      </c>
      <c r="M12">
        <f t="shared" si="1"/>
        <v>13</v>
      </c>
    </row>
    <row r="13" spans="1:13" x14ac:dyDescent="0.2">
      <c r="A13">
        <v>5</v>
      </c>
      <c r="B13" t="s">
        <v>63</v>
      </c>
      <c r="C13">
        <v>84</v>
      </c>
      <c r="D13" t="s">
        <v>25</v>
      </c>
      <c r="F13">
        <f t="shared" si="0"/>
        <v>16</v>
      </c>
      <c r="G13" s="6"/>
      <c r="H13">
        <v>6.25</v>
      </c>
      <c r="I13" s="10" t="s">
        <v>44</v>
      </c>
      <c r="J13" s="15">
        <v>14</v>
      </c>
      <c r="K13" t="s">
        <v>24</v>
      </c>
      <c r="M13">
        <f t="shared" si="1"/>
        <v>14</v>
      </c>
    </row>
    <row r="14" spans="1:13" x14ac:dyDescent="0.2">
      <c r="A14">
        <v>3.75</v>
      </c>
      <c r="B14" t="s">
        <v>59</v>
      </c>
      <c r="C14">
        <v>84</v>
      </c>
      <c r="D14" t="s">
        <v>31</v>
      </c>
      <c r="F14">
        <f t="shared" si="0"/>
        <v>17</v>
      </c>
      <c r="G14" s="6"/>
      <c r="H14">
        <v>5</v>
      </c>
      <c r="I14" s="10" t="s">
        <v>45</v>
      </c>
      <c r="J14" s="15">
        <v>14</v>
      </c>
      <c r="K14" t="s">
        <v>25</v>
      </c>
      <c r="M14">
        <f t="shared" si="1"/>
        <v>15</v>
      </c>
    </row>
    <row r="15" spans="1:13" x14ac:dyDescent="0.2">
      <c r="A15">
        <v>2.5</v>
      </c>
      <c r="B15" s="2" t="s">
        <v>60</v>
      </c>
      <c r="C15">
        <v>56</v>
      </c>
      <c r="D15" t="s">
        <v>32</v>
      </c>
      <c r="F15">
        <f t="shared" si="0"/>
        <v>18</v>
      </c>
      <c r="G15" s="6"/>
      <c r="H15">
        <v>3.75</v>
      </c>
      <c r="I15" s="10" t="s">
        <v>46</v>
      </c>
      <c r="J15" s="15">
        <v>14</v>
      </c>
      <c r="K15" t="s">
        <v>31</v>
      </c>
      <c r="M15">
        <f t="shared" si="1"/>
        <v>16</v>
      </c>
    </row>
    <row r="16" spans="1:13" x14ac:dyDescent="0.2">
      <c r="A16">
        <v>1.25</v>
      </c>
      <c r="B16" s="2" t="s">
        <v>61</v>
      </c>
      <c r="C16">
        <v>28</v>
      </c>
      <c r="D16" t="s">
        <v>33</v>
      </c>
      <c r="F16">
        <f t="shared" si="0"/>
        <v>19</v>
      </c>
      <c r="G16" s="6"/>
      <c r="H16">
        <v>2.5</v>
      </c>
      <c r="I16" s="13" t="s">
        <v>47</v>
      </c>
      <c r="J16" s="15">
        <f>J15+14</f>
        <v>28</v>
      </c>
      <c r="K16" t="s">
        <v>32</v>
      </c>
      <c r="M16">
        <f t="shared" si="1"/>
        <v>17</v>
      </c>
    </row>
    <row r="17" spans="1:13" x14ac:dyDescent="0.2">
      <c r="A17">
        <v>0</v>
      </c>
      <c r="B17" s="2" t="s">
        <v>62</v>
      </c>
      <c r="C17" t="s">
        <v>64</v>
      </c>
      <c r="D17" t="s">
        <v>34</v>
      </c>
      <c r="F17">
        <f t="shared" si="0"/>
        <v>20</v>
      </c>
      <c r="G17" s="6"/>
      <c r="H17">
        <v>1.25</v>
      </c>
      <c r="I17" s="13" t="s">
        <v>48</v>
      </c>
      <c r="J17" s="15">
        <v>14</v>
      </c>
      <c r="K17" t="s">
        <v>33</v>
      </c>
      <c r="M17">
        <f t="shared" si="1"/>
        <v>18</v>
      </c>
    </row>
    <row r="18" spans="1:13" x14ac:dyDescent="0.2">
      <c r="B18" s="6"/>
      <c r="C18" s="6"/>
      <c r="D18" s="6" t="s">
        <v>64</v>
      </c>
      <c r="E18" s="6"/>
      <c r="F18" s="6"/>
      <c r="G18" s="6"/>
      <c r="H18">
        <v>0</v>
      </c>
      <c r="I18" s="13" t="s">
        <v>49</v>
      </c>
      <c r="J18" s="15" t="s">
        <v>50</v>
      </c>
      <c r="K18" t="s">
        <v>34</v>
      </c>
      <c r="M18">
        <f t="shared" si="1"/>
        <v>19</v>
      </c>
    </row>
    <row r="19" spans="1:13" x14ac:dyDescent="0.2">
      <c r="B19" s="6"/>
      <c r="C19" s="6"/>
      <c r="D19" s="6" t="s">
        <v>50</v>
      </c>
      <c r="E19" s="6"/>
      <c r="F19" s="6"/>
      <c r="G19" s="6"/>
      <c r="H19" s="6"/>
      <c r="I19" s="6"/>
      <c r="J19" t="s">
        <v>50</v>
      </c>
      <c r="K19" t="s">
        <v>50</v>
      </c>
      <c r="M19" t="s">
        <v>50</v>
      </c>
    </row>
    <row r="20" spans="1:13" x14ac:dyDescent="0.2">
      <c r="B20" s="6"/>
      <c r="F20" s="6"/>
      <c r="G20" s="6"/>
      <c r="H20" s="6"/>
      <c r="J20" t="s">
        <v>50</v>
      </c>
      <c r="K20" t="s">
        <v>50</v>
      </c>
      <c r="M20" t="s">
        <v>50</v>
      </c>
    </row>
    <row r="21" spans="1:13" x14ac:dyDescent="0.2">
      <c r="B21" s="6"/>
      <c r="F21" s="6"/>
      <c r="K21" t="s">
        <v>50</v>
      </c>
      <c r="M21" t="s">
        <v>50</v>
      </c>
    </row>
    <row r="22" spans="1:13" x14ac:dyDescent="0.2">
      <c r="B22" s="6"/>
      <c r="K22" t="s">
        <v>50</v>
      </c>
      <c r="M22" t="s">
        <v>50</v>
      </c>
    </row>
    <row r="23" spans="1:13" x14ac:dyDescent="0.2">
      <c r="B23" s="6"/>
    </row>
    <row r="24" spans="1:13" x14ac:dyDescent="0.2">
      <c r="B24" s="6"/>
    </row>
    <row r="25" spans="1:13" x14ac:dyDescent="0.2">
      <c r="B25" s="6"/>
    </row>
    <row r="26" spans="1:13" x14ac:dyDescent="0.2">
      <c r="B26" s="6"/>
      <c r="G26" s="2"/>
      <c r="H26" s="2"/>
    </row>
    <row r="27" spans="1:13" x14ac:dyDescent="0.2">
      <c r="B27" s="6"/>
      <c r="G27" s="2"/>
      <c r="H27" s="2"/>
    </row>
    <row r="28" spans="1:13" x14ac:dyDescent="0.2">
      <c r="B28" s="6"/>
      <c r="G28" s="2"/>
      <c r="H28" s="2"/>
    </row>
    <row r="29" spans="1:13" x14ac:dyDescent="0.2">
      <c r="B29" s="6"/>
      <c r="G29" s="2"/>
      <c r="H29" s="2"/>
      <c r="I29" s="6"/>
      <c r="J29" s="6"/>
      <c r="K29" s="6"/>
    </row>
    <row r="30" spans="1:13" x14ac:dyDescent="0.2">
      <c r="B30" s="6"/>
      <c r="G30" s="7"/>
      <c r="H30" s="7"/>
    </row>
    <row r="31" spans="1:13" x14ac:dyDescent="0.2">
      <c r="B31" s="6"/>
      <c r="G31" s="2"/>
      <c r="H31" s="2"/>
    </row>
    <row r="32" spans="1:13" x14ac:dyDescent="0.2">
      <c r="B32" s="6"/>
      <c r="G32" s="2"/>
      <c r="H32" s="2"/>
    </row>
    <row r="33" spans="6:8" x14ac:dyDescent="0.2">
      <c r="G33" s="2"/>
      <c r="H33" s="2"/>
    </row>
    <row r="34" spans="6:8" x14ac:dyDescent="0.2">
      <c r="G34" s="2"/>
      <c r="H34" s="2"/>
    </row>
    <row r="35" spans="6:8" x14ac:dyDescent="0.2">
      <c r="F35" s="9"/>
    </row>
  </sheetData>
  <sheetProtection algorithmName="SHA-512" hashValue="SsRTuk0W5pTFAytUTY1ssxL7psVlpiV4uN3ZrFYErB0oUmB2m+GRl/lJb1fF0rhH6Xvuqh9jBUUkvGC/Ig2l3A==" saltValue="LQFNE0yd2OklBwT0fT2Zgw==" spinCount="100000" sheet="1" objects="1" scenarios="1"/>
  <conditionalFormatting sqref="C35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:E16 F18 G3:G1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5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5:H29 I24:K28 I30:K34 G31:H3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29:K29 G30:H3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24:M24 N2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760DD102EE44C8C10AB72BD21828A" ma:contentTypeVersion="4" ma:contentTypeDescription="Create a new document." ma:contentTypeScope="" ma:versionID="c506b2a7aed4ace2d433949da09871b3">
  <xsd:schema xmlns:xsd="http://www.w3.org/2001/XMLSchema" xmlns:xs="http://www.w3.org/2001/XMLSchema" xmlns:p="http://schemas.microsoft.com/office/2006/metadata/properties" xmlns:ns2="c0e672e1-ae06-40e4-99dc-5141a86240da" targetNamespace="http://schemas.microsoft.com/office/2006/metadata/properties" ma:root="true" ma:fieldsID="346e69aaffaf2e715d8e98cc56c5fa0f" ns2:_="">
    <xsd:import namespace="c0e672e1-ae06-40e4-99dc-5141a86240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672e1-ae06-40e4-99dc-5141a8624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904088-D0B9-4615-9236-557FFCEC04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D74A85-48F1-40A7-A2AA-E4588C827C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5C1295-CA3E-4F1A-8A82-B607ECEF9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672e1-ae06-40e4-99dc-5141a8624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GCA 19kk</vt:lpstr>
      <vt:lpstr>GCA 6kk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Sundholm Johnny</dc:creator>
  <cp:keywords/>
  <dc:description/>
  <cp:lastModifiedBy>Kirsi Taimen</cp:lastModifiedBy>
  <cp:revision/>
  <dcterms:created xsi:type="dcterms:W3CDTF">2023-05-24T05:46:24Z</dcterms:created>
  <dcterms:modified xsi:type="dcterms:W3CDTF">2024-04-28T14:27:31Z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0x0101006B5760DD102EE44C8C10AB72BD21828A</vt:lpwstr>
  </property>
</Properties>
</file>